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mezfaj\Desktop\JOY 2\"/>
    </mc:Choice>
  </mc:AlternateContent>
  <bookViews>
    <workbookView xWindow="0" yWindow="0" windowWidth="28800" windowHeight="14430"/>
  </bookViews>
  <sheets>
    <sheet name="2016" sheetId="2" r:id="rId1"/>
  </sheets>
  <definedNames>
    <definedName name="_xlnm.Print_Area" localSheetId="0">'2016'!$A$1:$E$57</definedName>
  </definedNames>
  <calcPr calcId="152511"/>
</workbook>
</file>

<file path=xl/calcChain.xml><?xml version="1.0" encoding="utf-8"?>
<calcChain xmlns="http://schemas.openxmlformats.org/spreadsheetml/2006/main">
  <c r="B53" i="2" l="1"/>
  <c r="E34" i="2"/>
  <c r="B49" i="2"/>
  <c r="B20" i="2"/>
  <c r="E22" i="2"/>
  <c r="E14" i="2"/>
  <c r="E9" i="2"/>
  <c r="E16" i="2"/>
  <c r="E18" i="2" s="1"/>
  <c r="E24" i="2" l="1"/>
  <c r="B44" i="2" l="1"/>
  <c r="B47" i="2"/>
  <c r="B52" i="2"/>
  <c r="B51" i="2"/>
  <c r="B48" i="2"/>
  <c r="B25" i="2"/>
  <c r="B6" i="2"/>
  <c r="B9" i="2" s="1"/>
  <c r="B11" i="2" l="1"/>
  <c r="B12" i="2" l="1"/>
  <c r="E47" i="2" l="1"/>
  <c r="E46" i="2"/>
  <c r="E50" i="2" l="1"/>
  <c r="E51" i="2" s="1"/>
  <c r="B54" i="2" l="1"/>
  <c r="D52" i="2" l="1"/>
  <c r="D40" i="2" l="1"/>
  <c r="E4" i="2"/>
  <c r="B16" i="2" l="1"/>
  <c r="B26" i="2" s="1"/>
  <c r="B34" i="2"/>
  <c r="E25" i="2" l="1"/>
  <c r="B27" i="2"/>
  <c r="E40" i="2" l="1"/>
  <c r="E41" i="2" l="1"/>
  <c r="E52" i="2" s="1"/>
  <c r="E57" i="2" s="1"/>
  <c r="B36" i="2"/>
  <c r="B32" i="2"/>
  <c r="B31" i="2" l="1"/>
  <c r="B37" i="2" s="1"/>
  <c r="B40" i="2"/>
  <c r="B41" i="2" l="1"/>
  <c r="B55" i="2" l="1"/>
  <c r="B57" i="2" l="1"/>
  <c r="B59" i="2"/>
  <c r="B60" i="2" s="1"/>
</calcChain>
</file>

<file path=xl/sharedStrings.xml><?xml version="1.0" encoding="utf-8"?>
<sst xmlns="http://schemas.openxmlformats.org/spreadsheetml/2006/main" count="91" uniqueCount="67">
  <si>
    <t>Barony of Bhakail</t>
  </si>
  <si>
    <t>Total Expenses</t>
  </si>
  <si>
    <t>Dedicated funds:</t>
  </si>
  <si>
    <t xml:space="preserve">  Baronial Army</t>
  </si>
  <si>
    <t>Net Profit (Loss)</t>
  </si>
  <si>
    <t>Revenue</t>
  </si>
  <si>
    <t>Net P&amp;L Activity</t>
  </si>
  <si>
    <t>Current Site Charges Balance Sheet expense items</t>
  </si>
  <si>
    <t>Net Balance Sheet Activity</t>
  </si>
  <si>
    <t xml:space="preserve">  Children's Activities</t>
  </si>
  <si>
    <t xml:space="preserve">  Siege Weapons</t>
  </si>
  <si>
    <t xml:space="preserve">  Gold Key Project</t>
  </si>
  <si>
    <t xml:space="preserve">  Yule Revel 2016 deposit (-)</t>
  </si>
  <si>
    <t xml:space="preserve">  Yule Revel 2016 cleaning fee  deposit (-)</t>
  </si>
  <si>
    <t xml:space="preserve">  Yule Revel 2015 cleaning fee  deposit (-)</t>
  </si>
  <si>
    <t xml:space="preserve">  CANTON FUNDS</t>
  </si>
  <si>
    <t>Donations</t>
  </si>
  <si>
    <t>Expenses</t>
  </si>
  <si>
    <t xml:space="preserve">  Canton meetings site charges</t>
  </si>
  <si>
    <t>Total Occupancy &amp; Site Charges</t>
  </si>
  <si>
    <t>Bank Charges --  checking account fees</t>
  </si>
  <si>
    <t>Total Donations to another 501(c)3</t>
  </si>
  <si>
    <t>Canton of Black Icorndall</t>
  </si>
  <si>
    <t xml:space="preserve">  Schola site deposit (-)</t>
  </si>
  <si>
    <t xml:space="preserve">  On-going meeting room deposit (-)</t>
  </si>
  <si>
    <t>Unallocated Baronial balance</t>
  </si>
  <si>
    <t xml:space="preserve">  Fencers Loaner Gear</t>
  </si>
  <si>
    <t xml:space="preserve">  Sign of Cross &amp; Crescent 1/30/16 deferred revenue (+)</t>
  </si>
  <si>
    <t xml:space="preserve">  Sign of Cross &amp; Crescent 2016 deposit (-)</t>
  </si>
  <si>
    <t xml:space="preserve">  Sign of Cross &amp; Crescent 2016 cleaning fee  deposit (-)</t>
  </si>
  <si>
    <t>Donations:</t>
  </si>
  <si>
    <t>Total Food</t>
  </si>
  <si>
    <t>Total General Supplies</t>
  </si>
  <si>
    <t xml:space="preserve">General Supplies  </t>
  </si>
  <si>
    <t>Occupancy &amp; Site Charges</t>
  </si>
  <si>
    <t xml:space="preserve">  Payable:  Dec site fee (+)</t>
  </si>
  <si>
    <t xml:space="preserve">  Payables: Yule Revel Supplies (+)</t>
  </si>
  <si>
    <t xml:space="preserve">  Undeposited cash donations 12/22, 12/29 (-)</t>
  </si>
  <si>
    <r>
      <rPr>
        <b/>
        <sz val="11"/>
        <color theme="1"/>
        <rFont val="Calibri"/>
        <family val="2"/>
      </rPr>
      <t>Available Cash</t>
    </r>
    <r>
      <rPr>
        <sz val="11"/>
        <color theme="1"/>
        <rFont val="Calibri"/>
        <family val="2"/>
      </rPr>
      <t xml:space="preserve"> (after payables paid &amp; cash deposited)</t>
    </r>
  </si>
  <si>
    <r>
      <rPr>
        <b/>
        <sz val="11"/>
        <color theme="1"/>
        <rFont val="Calibri"/>
        <family val="2"/>
      </rPr>
      <t>Available Cash</t>
    </r>
    <r>
      <rPr>
        <sz val="11"/>
        <color theme="1"/>
        <rFont val="Calibri"/>
        <family val="2"/>
      </rPr>
      <t xml:space="preserve"> (after payables paid)</t>
    </r>
  </si>
  <si>
    <t xml:space="preserve"> Court of Love 6/2016 deferred revenue (+)</t>
  </si>
  <si>
    <t>01/01/16 Balance Sheet Items</t>
  </si>
  <si>
    <t>General Supplies --  receipt book</t>
  </si>
  <si>
    <t xml:space="preserve">  receipt book</t>
  </si>
  <si>
    <t xml:space="preserve">  Banner poles</t>
  </si>
  <si>
    <t xml:space="preserve">  Sign of Cross &amp; Crescent Tavern</t>
  </si>
  <si>
    <t xml:space="preserve">2016 Breakdown </t>
  </si>
  <si>
    <t>Total Income</t>
  </si>
  <si>
    <t xml:space="preserve">  Sign of Cross &amp; Crescent NMS</t>
  </si>
  <si>
    <t xml:space="preserve">  Order of the Horse registration</t>
  </si>
  <si>
    <t xml:space="preserve">  Bhakail Championships 2016 deposit (-)</t>
  </si>
  <si>
    <t xml:space="preserve"> Court of Love 6/2016 deposit (-)</t>
  </si>
  <si>
    <t xml:space="preserve">   Court of Love</t>
  </si>
  <si>
    <t>Food</t>
  </si>
  <si>
    <t xml:space="preserve">   Court of Love NMS</t>
  </si>
  <si>
    <t xml:space="preserve">  Yule Revel feast advance</t>
  </si>
  <si>
    <t xml:space="preserve">   Canton Members</t>
  </si>
  <si>
    <t>Jan-August 2016</t>
  </si>
  <si>
    <t>Balance as of 08/31/16:</t>
  </si>
  <si>
    <t>8/31/16  Current Cash Position</t>
  </si>
  <si>
    <t>01/01/16 Beginning Cash</t>
  </si>
  <si>
    <t xml:space="preserve">Jan-Aug 2016 Net P&amp;L </t>
  </si>
  <si>
    <t>08/31/16  Balance Sheet Items</t>
  </si>
  <si>
    <t>Events Surplus/Deficit:</t>
  </si>
  <si>
    <t xml:space="preserve">  Bhakail Championships/Commons 2016 </t>
  </si>
  <si>
    <t xml:space="preserve">  Canton:  Court of Love</t>
  </si>
  <si>
    <t xml:space="preserve">  Bhakail Champions/Commons 2016  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</si>
</sst>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9" tint="-0.499984740745262"/>
      <name val="Calibri"/>
      <family val="2"/>
    </font>
    <font>
      <sz val="11"/>
      <color rgb="FF7030A0"/>
      <name val="Calibri"/>
      <family val="2"/>
    </font>
    <font>
      <sz val="11"/>
      <color theme="5" tint="-0.499984740745262"/>
      <name val="Calibri"/>
      <family val="2"/>
    </font>
    <font>
      <i/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6">
    <xf numFmtId="0" fontId="0" fillId="0" borderId="0" xfId="0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Border="1"/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4" xfId="0" applyFont="1" applyBorder="1"/>
    <xf numFmtId="0" fontId="6" fillId="0" borderId="3" xfId="0" applyFont="1" applyBorder="1" applyAlignment="1">
      <alignment horizontal="left" wrapText="1"/>
    </xf>
    <xf numFmtId="6" fontId="6" fillId="0" borderId="0" xfId="0" applyNumberFormat="1" applyFont="1"/>
    <xf numFmtId="0" fontId="5" fillId="0" borderId="5" xfId="0" applyFont="1" applyBorder="1" applyAlignment="1">
      <alignment wrapText="1"/>
    </xf>
    <xf numFmtId="0" fontId="6" fillId="0" borderId="9" xfId="0" applyFont="1" applyBorder="1"/>
    <xf numFmtId="6" fontId="6" fillId="0" borderId="10" xfId="0" applyNumberFormat="1" applyFont="1" applyBorder="1"/>
    <xf numFmtId="0" fontId="7" fillId="0" borderId="9" xfId="0" applyFont="1" applyBorder="1" applyAlignment="1">
      <alignment horizontal="right"/>
    </xf>
    <xf numFmtId="6" fontId="7" fillId="0" borderId="10" xfId="0" applyNumberFormat="1" applyFont="1" applyBorder="1"/>
    <xf numFmtId="0" fontId="6" fillId="0" borderId="9" xfId="0" applyFont="1" applyBorder="1" applyAlignment="1">
      <alignment wrapText="1"/>
    </xf>
    <xf numFmtId="0" fontId="7" fillId="0" borderId="11" xfId="0" applyFont="1" applyBorder="1" applyAlignment="1">
      <alignment horizontal="right"/>
    </xf>
    <xf numFmtId="6" fontId="7" fillId="0" borderId="12" xfId="0" applyNumberFormat="1" applyFont="1" applyBorder="1"/>
    <xf numFmtId="6" fontId="6" fillId="0" borderId="4" xfId="0" applyNumberFormat="1" applyFont="1" applyBorder="1"/>
    <xf numFmtId="0" fontId="7" fillId="0" borderId="7" xfId="0" applyFont="1" applyBorder="1" applyAlignment="1">
      <alignment horizontal="right"/>
    </xf>
    <xf numFmtId="6" fontId="7" fillId="0" borderId="8" xfId="0" applyNumberFormat="1" applyFont="1" applyBorder="1"/>
    <xf numFmtId="0" fontId="6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right" wrapText="1"/>
    </xf>
    <xf numFmtId="6" fontId="5" fillId="0" borderId="4" xfId="1" applyNumberFormat="1" applyFont="1" applyFill="1" applyBorder="1"/>
    <xf numFmtId="0" fontId="7" fillId="0" borderId="3" xfId="0" applyFont="1" applyBorder="1" applyAlignment="1">
      <alignment horizontal="left" wrapText="1"/>
    </xf>
    <xf numFmtId="6" fontId="7" fillId="0" borderId="4" xfId="1" applyNumberFormat="1" applyFont="1" applyBorder="1"/>
    <xf numFmtId="0" fontId="7" fillId="0" borderId="5" xfId="0" applyFont="1" applyBorder="1" applyAlignment="1">
      <alignment horizontal="right" wrapText="1"/>
    </xf>
    <xf numFmtId="6" fontId="7" fillId="0" borderId="6" xfId="1" applyNumberFormat="1" applyFont="1" applyBorder="1"/>
    <xf numFmtId="6" fontId="4" fillId="0" borderId="4" xfId="1" applyNumberFormat="1" applyFont="1" applyBorder="1"/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6" fontId="5" fillId="0" borderId="4" xfId="1" applyNumberFormat="1" applyFont="1" applyBorder="1"/>
    <xf numFmtId="0" fontId="6" fillId="0" borderId="3" xfId="0" applyFont="1" applyBorder="1" applyAlignment="1">
      <alignment wrapText="1"/>
    </xf>
    <xf numFmtId="6" fontId="6" fillId="0" borderId="4" xfId="1" applyNumberFormat="1" applyFont="1" applyBorder="1"/>
    <xf numFmtId="0" fontId="7" fillId="0" borderId="3" xfId="0" applyFont="1" applyBorder="1" applyAlignment="1">
      <alignment horizontal="right" wrapText="1"/>
    </xf>
    <xf numFmtId="6" fontId="7" fillId="0" borderId="4" xfId="0" applyNumberFormat="1" applyFont="1" applyBorder="1"/>
    <xf numFmtId="0" fontId="7" fillId="0" borderId="2" xfId="0" applyFont="1" applyBorder="1" applyAlignment="1">
      <alignment horizontal="right"/>
    </xf>
    <xf numFmtId="6" fontId="6" fillId="0" borderId="0" xfId="0" applyNumberFormat="1" applyFont="1" applyBorder="1"/>
    <xf numFmtId="6" fontId="6" fillId="0" borderId="0" xfId="0" applyNumberFormat="1" applyFont="1"/>
    <xf numFmtId="6" fontId="7" fillId="0" borderId="0" xfId="0" applyNumberFormat="1" applyFont="1" applyBorder="1"/>
    <xf numFmtId="6" fontId="7" fillId="0" borderId="2" xfId="0" applyNumberFormat="1" applyFont="1" applyFill="1" applyBorder="1"/>
    <xf numFmtId="6" fontId="4" fillId="0" borderId="4" xfId="1" applyNumberFormat="1" applyFont="1" applyFill="1" applyBorder="1"/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164" fontId="6" fillId="0" borderId="0" xfId="0" applyNumberFormat="1" applyFont="1" applyBorder="1"/>
    <xf numFmtId="6" fontId="7" fillId="0" borderId="13" xfId="0" applyNumberFormat="1" applyFont="1" applyFill="1" applyBorder="1"/>
    <xf numFmtId="0" fontId="6" fillId="0" borderId="0" xfId="0" applyFont="1" applyFill="1" applyBorder="1"/>
    <xf numFmtId="0" fontId="6" fillId="0" borderId="15" xfId="0" applyFont="1" applyFill="1" applyBorder="1"/>
    <xf numFmtId="6" fontId="7" fillId="0" borderId="14" xfId="0" applyNumberFormat="1" applyFont="1" applyBorder="1"/>
    <xf numFmtId="6" fontId="11" fillId="0" borderId="0" xfId="0" applyNumberFormat="1" applyFont="1"/>
    <xf numFmtId="6" fontId="6" fillId="0" borderId="4" xfId="0" applyNumberFormat="1" applyFont="1" applyFill="1" applyBorder="1"/>
    <xf numFmtId="0" fontId="6" fillId="0" borderId="0" xfId="0" applyFont="1" applyFill="1"/>
    <xf numFmtId="0" fontId="6" fillId="0" borderId="9" xfId="0" applyFont="1" applyFill="1" applyBorder="1"/>
    <xf numFmtId="6" fontId="6" fillId="0" borderId="10" xfId="0" applyNumberFormat="1" applyFont="1" applyFill="1" applyBorder="1"/>
    <xf numFmtId="6" fontId="6" fillId="0" borderId="6" xfId="0" applyNumberFormat="1" applyFont="1" applyFill="1" applyBorder="1"/>
    <xf numFmtId="0" fontId="6" fillId="0" borderId="10" xfId="0" applyFont="1" applyFill="1" applyBorder="1"/>
    <xf numFmtId="0" fontId="6" fillId="0" borderId="9" xfId="0" applyFont="1" applyFill="1" applyBorder="1" applyAlignment="1">
      <alignment wrapText="1"/>
    </xf>
    <xf numFmtId="6" fontId="9" fillId="0" borderId="10" xfId="0" applyNumberFormat="1" applyFont="1" applyFill="1" applyBorder="1"/>
    <xf numFmtId="6" fontId="8" fillId="0" borderId="10" xfId="0" applyNumberFormat="1" applyFont="1" applyFill="1" applyBorder="1"/>
    <xf numFmtId="6" fontId="7" fillId="0" borderId="8" xfId="0" applyNumberFormat="1" applyFont="1" applyFill="1" applyBorder="1"/>
    <xf numFmtId="6" fontId="10" fillId="0" borderId="10" xfId="0" applyNumberFormat="1" applyFont="1" applyFill="1" applyBorder="1"/>
    <xf numFmtId="6" fontId="7" fillId="0" borderId="10" xfId="0" applyNumberFormat="1" applyFont="1" applyFill="1" applyBorder="1"/>
    <xf numFmtId="0" fontId="7" fillId="0" borderId="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6" fontId="7" fillId="0" borderId="12" xfId="0" applyNumberFormat="1" applyFont="1" applyFill="1" applyBorder="1"/>
    <xf numFmtId="0" fontId="7" fillId="0" borderId="0" xfId="0" applyFont="1" applyBorder="1" applyAlignment="1">
      <alignment horizontal="right" wrapText="1"/>
    </xf>
    <xf numFmtId="6" fontId="7" fillId="0" borderId="0" xfId="1" applyNumberFormat="1" applyFont="1" applyBorder="1"/>
    <xf numFmtId="43" fontId="6" fillId="0" borderId="10" xfId="1" applyFont="1" applyFill="1" applyBorder="1"/>
    <xf numFmtId="164" fontId="6" fillId="0" borderId="10" xfId="1" applyNumberFormat="1" applyFont="1" applyFill="1" applyBorder="1"/>
    <xf numFmtId="164" fontId="9" fillId="0" borderId="10" xfId="1" applyNumberFormat="1" applyFont="1" applyFill="1" applyBorder="1"/>
    <xf numFmtId="164" fontId="8" fillId="0" borderId="10" xfId="1" applyNumberFormat="1" applyFont="1" applyFill="1" applyBorder="1"/>
    <xf numFmtId="164" fontId="10" fillId="0" borderId="10" xfId="1" applyNumberFormat="1" applyFont="1" applyFill="1" applyBorder="1"/>
    <xf numFmtId="0" fontId="7" fillId="0" borderId="1" xfId="0" applyFont="1" applyBorder="1" applyAlignment="1">
      <alignment horizontal="left" wrapText="1"/>
    </xf>
    <xf numFmtId="6" fontId="7" fillId="0" borderId="2" xfId="1" applyNumberFormat="1" applyFont="1" applyBorder="1"/>
    <xf numFmtId="0" fontId="6" fillId="0" borderId="3" xfId="0" applyFont="1" applyBorder="1"/>
    <xf numFmtId="0" fontId="6" fillId="0" borderId="5" xfId="0" applyFont="1" applyBorder="1"/>
    <xf numFmtId="6" fontId="7" fillId="0" borderId="6" xfId="0" applyNumberFormat="1" applyFont="1" applyBorder="1"/>
  </cellXfs>
  <cellStyles count="9">
    <cellStyle name="Comma" xfId="1" builtinId="3"/>
    <cellStyle name="Hyperlink 2" xfId="2"/>
    <cellStyle name="Normal" xfId="0" builtinId="0"/>
    <cellStyle name="Normal 2" xfId="3"/>
    <cellStyle name="Normal 3" xfId="4"/>
    <cellStyle name="Normal 3 2" xfId="5"/>
    <cellStyle name="Normal 3 3" xfId="6"/>
    <cellStyle name="Normal 5" xfId="7"/>
    <cellStyle name="Normal 6" xfId="8"/>
  </cellStyles>
  <dxfs count="0"/>
  <tableStyles count="0" defaultTableStyle="TableStyleMedium9" defaultPivotStyle="PivotStyleLight16"/>
  <colors>
    <mruColors>
      <color rgb="FFFF9966"/>
      <color rgb="FFFF66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Normal="100" workbookViewId="0">
      <selection activeCell="E32" sqref="E32"/>
    </sheetView>
  </sheetViews>
  <sheetFormatPr defaultRowHeight="15" x14ac:dyDescent="0.25"/>
  <cols>
    <col min="1" max="1" width="49.5703125" style="2" customWidth="1"/>
    <col min="2" max="2" width="16.42578125" style="2" customWidth="1"/>
    <col min="3" max="3" width="2.140625" style="2" customWidth="1"/>
    <col min="4" max="4" width="46" style="2" customWidth="1"/>
    <col min="5" max="5" width="14.140625" style="3" customWidth="1"/>
    <col min="6" max="6" width="9.140625" style="2"/>
    <col min="7" max="7" width="9.85546875" style="2" bestFit="1" customWidth="1"/>
    <col min="8" max="8" width="9.140625" style="2"/>
    <col min="9" max="9" width="23.28515625" style="2" customWidth="1"/>
    <col min="10" max="16384" width="9.140625" style="2"/>
  </cols>
  <sheetData>
    <row r="1" spans="1:5" x14ac:dyDescent="0.25">
      <c r="E1" s="2"/>
    </row>
    <row r="2" spans="1:5" x14ac:dyDescent="0.25">
      <c r="A2" s="1" t="s">
        <v>0</v>
      </c>
      <c r="D2" s="1" t="s">
        <v>22</v>
      </c>
      <c r="E2" s="36"/>
    </row>
    <row r="3" spans="1:5" ht="15.75" thickBot="1" x14ac:dyDescent="0.3">
      <c r="A3" s="1" t="s">
        <v>46</v>
      </c>
      <c r="D3" s="1" t="s">
        <v>46</v>
      </c>
      <c r="E3" s="43"/>
    </row>
    <row r="4" spans="1:5" x14ac:dyDescent="0.25">
      <c r="A4" s="4"/>
      <c r="B4" s="35" t="s">
        <v>57</v>
      </c>
      <c r="D4" s="4"/>
      <c r="E4" s="35" t="str">
        <f>+B4</f>
        <v>Jan-August 2016</v>
      </c>
    </row>
    <row r="5" spans="1:5" x14ac:dyDescent="0.25">
      <c r="A5" s="5" t="s">
        <v>5</v>
      </c>
      <c r="B5" s="27"/>
      <c r="D5" s="5" t="s">
        <v>5</v>
      </c>
      <c r="E5" s="28"/>
    </row>
    <row r="6" spans="1:5" x14ac:dyDescent="0.25">
      <c r="A6" s="41" t="s">
        <v>45</v>
      </c>
      <c r="B6" s="22">
        <f>1086+5+25-36</f>
        <v>1080</v>
      </c>
      <c r="D6" s="42" t="s">
        <v>52</v>
      </c>
      <c r="E6" s="30">
        <v>322</v>
      </c>
    </row>
    <row r="7" spans="1:5" x14ac:dyDescent="0.25">
      <c r="A7" s="5" t="s">
        <v>30</v>
      </c>
      <c r="B7" s="27"/>
      <c r="D7" s="5" t="s">
        <v>16</v>
      </c>
      <c r="E7" s="17"/>
    </row>
    <row r="8" spans="1:5" x14ac:dyDescent="0.25">
      <c r="A8" s="41" t="s">
        <v>45</v>
      </c>
      <c r="B8" s="22">
        <v>5</v>
      </c>
      <c r="D8" s="42" t="s">
        <v>56</v>
      </c>
      <c r="E8" s="34">
        <v>2088</v>
      </c>
    </row>
    <row r="9" spans="1:5" x14ac:dyDescent="0.25">
      <c r="A9" s="21" t="s">
        <v>47</v>
      </c>
      <c r="B9" s="22">
        <f>+B8+B6</f>
        <v>1085</v>
      </c>
      <c r="D9" s="21" t="s">
        <v>47</v>
      </c>
      <c r="E9" s="30">
        <f>SUM(E6:E8)</f>
        <v>2410</v>
      </c>
    </row>
    <row r="10" spans="1:5" x14ac:dyDescent="0.25">
      <c r="A10" s="29" t="s">
        <v>17</v>
      </c>
      <c r="B10" s="22"/>
      <c r="D10" s="29"/>
      <c r="E10" s="17"/>
    </row>
    <row r="11" spans="1:5" x14ac:dyDescent="0.25">
      <c r="A11" s="41" t="s">
        <v>45</v>
      </c>
      <c r="B11" s="40">
        <f>350+15.54</f>
        <v>365.54</v>
      </c>
      <c r="D11" s="29" t="s">
        <v>17</v>
      </c>
      <c r="E11" s="17"/>
    </row>
    <row r="12" spans="1:5" x14ac:dyDescent="0.25">
      <c r="A12" s="21" t="s">
        <v>31</v>
      </c>
      <c r="B12" s="22">
        <f>+B11</f>
        <v>365.54</v>
      </c>
      <c r="D12" s="29" t="s">
        <v>53</v>
      </c>
      <c r="E12" s="17"/>
    </row>
    <row r="13" spans="1:5" x14ac:dyDescent="0.25">
      <c r="A13" s="5" t="s">
        <v>33</v>
      </c>
      <c r="B13" s="22"/>
      <c r="D13" s="42" t="s">
        <v>52</v>
      </c>
      <c r="E13" s="17">
        <v>172.77</v>
      </c>
    </row>
    <row r="14" spans="1:5" x14ac:dyDescent="0.25">
      <c r="A14" s="42" t="s">
        <v>43</v>
      </c>
      <c r="B14" s="32">
        <v>13.35</v>
      </c>
      <c r="D14" s="33" t="s">
        <v>31</v>
      </c>
      <c r="E14" s="34">
        <f>+E13</f>
        <v>172.77</v>
      </c>
    </row>
    <row r="15" spans="1:5" x14ac:dyDescent="0.25">
      <c r="A15" s="42" t="s">
        <v>44</v>
      </c>
      <c r="B15" s="32">
        <v>59.15</v>
      </c>
      <c r="D15" s="23" t="s">
        <v>34</v>
      </c>
      <c r="E15" s="32"/>
    </row>
    <row r="16" spans="1:5" x14ac:dyDescent="0.25">
      <c r="A16" s="21" t="s">
        <v>32</v>
      </c>
      <c r="B16" s="24">
        <f>SUM(B14:B15)</f>
        <v>72.5</v>
      </c>
      <c r="D16" s="31" t="s">
        <v>18</v>
      </c>
      <c r="E16" s="17">
        <f>260+245+310+245+325+260+245</f>
        <v>1890</v>
      </c>
    </row>
    <row r="17" spans="1:6" x14ac:dyDescent="0.25">
      <c r="A17" s="5" t="s">
        <v>34</v>
      </c>
      <c r="B17" s="40"/>
      <c r="D17" s="42" t="s">
        <v>52</v>
      </c>
      <c r="E17" s="17">
        <v>89</v>
      </c>
    </row>
    <row r="18" spans="1:6" x14ac:dyDescent="0.25">
      <c r="A18" s="41" t="s">
        <v>45</v>
      </c>
      <c r="B18" s="40">
        <v>150</v>
      </c>
      <c r="D18" s="33" t="s">
        <v>19</v>
      </c>
      <c r="E18" s="24">
        <f>SUM(E16:E17)</f>
        <v>1979</v>
      </c>
    </row>
    <row r="19" spans="1:6" x14ac:dyDescent="0.25">
      <c r="A19" s="31" t="s">
        <v>64</v>
      </c>
      <c r="B19" s="40">
        <v>85</v>
      </c>
      <c r="D19" s="23" t="s">
        <v>42</v>
      </c>
      <c r="E19" s="34">
        <v>13.34</v>
      </c>
    </row>
    <row r="20" spans="1:6" x14ac:dyDescent="0.25">
      <c r="A20" s="21" t="s">
        <v>19</v>
      </c>
      <c r="B20" s="22">
        <f>SUM(B18:B19)</f>
        <v>235</v>
      </c>
      <c r="D20" s="29" t="s">
        <v>21</v>
      </c>
      <c r="E20" s="34"/>
    </row>
    <row r="21" spans="1:6" x14ac:dyDescent="0.25">
      <c r="A21" s="23" t="s">
        <v>20</v>
      </c>
      <c r="B21" s="22">
        <v>41.16</v>
      </c>
      <c r="D21" s="42" t="s">
        <v>54</v>
      </c>
      <c r="E21" s="17">
        <v>10</v>
      </c>
    </row>
    <row r="22" spans="1:6" x14ac:dyDescent="0.25">
      <c r="A22" s="29" t="s">
        <v>21</v>
      </c>
      <c r="B22" s="22"/>
      <c r="D22" s="21" t="s">
        <v>21</v>
      </c>
      <c r="E22" s="34">
        <f>+E21</f>
        <v>10</v>
      </c>
    </row>
    <row r="23" spans="1:6" x14ac:dyDescent="0.25">
      <c r="A23" s="7" t="s">
        <v>48</v>
      </c>
      <c r="B23" s="40">
        <v>25</v>
      </c>
      <c r="D23" s="33"/>
      <c r="E23" s="24"/>
    </row>
    <row r="24" spans="1:6" x14ac:dyDescent="0.25">
      <c r="A24" s="41" t="s">
        <v>49</v>
      </c>
      <c r="B24" s="40">
        <v>8</v>
      </c>
      <c r="D24" s="21" t="s">
        <v>1</v>
      </c>
      <c r="E24" s="24">
        <f>+E14+E18+E19+E22</f>
        <v>2175.11</v>
      </c>
    </row>
    <row r="25" spans="1:6" ht="15.75" thickBot="1" x14ac:dyDescent="0.3">
      <c r="A25" s="21" t="s">
        <v>21</v>
      </c>
      <c r="B25" s="22">
        <f>SUM(B23:B24)</f>
        <v>33</v>
      </c>
      <c r="D25" s="25" t="s">
        <v>4</v>
      </c>
      <c r="E25" s="26">
        <f>+E9-E24</f>
        <v>234.88999999999987</v>
      </c>
    </row>
    <row r="26" spans="1:6" x14ac:dyDescent="0.25">
      <c r="A26" s="21" t="s">
        <v>1</v>
      </c>
      <c r="B26" s="24">
        <f>+B12+B16+B20+B21+B25</f>
        <v>747.19999999999993</v>
      </c>
      <c r="D26" s="64"/>
      <c r="E26" s="65"/>
    </row>
    <row r="27" spans="1:6" ht="15.75" thickBot="1" x14ac:dyDescent="0.3">
      <c r="A27" s="25" t="s">
        <v>4</v>
      </c>
      <c r="B27" s="26">
        <f>+B9-B26</f>
        <v>337.80000000000007</v>
      </c>
      <c r="D27" s="64"/>
      <c r="E27" s="65"/>
    </row>
    <row r="28" spans="1:6" ht="15.75" thickBot="1" x14ac:dyDescent="0.3">
      <c r="B28" s="37"/>
    </row>
    <row r="29" spans="1:6" x14ac:dyDescent="0.25">
      <c r="A29" s="4" t="s">
        <v>58</v>
      </c>
      <c r="B29" s="39">
        <v>11901.289999999999</v>
      </c>
      <c r="D29" s="71" t="s">
        <v>63</v>
      </c>
      <c r="E29" s="72"/>
    </row>
    <row r="30" spans="1:6" x14ac:dyDescent="0.25">
      <c r="A30" s="5" t="s">
        <v>2</v>
      </c>
      <c r="B30" s="6"/>
      <c r="D30" s="41" t="s">
        <v>45</v>
      </c>
      <c r="E30" s="17">
        <v>494.46</v>
      </c>
    </row>
    <row r="31" spans="1:6" x14ac:dyDescent="0.25">
      <c r="A31" s="42" t="s">
        <v>15</v>
      </c>
      <c r="B31" s="17">
        <f>+E52</f>
        <v>1854.46</v>
      </c>
      <c r="D31" s="42" t="s">
        <v>65</v>
      </c>
      <c r="E31" s="17">
        <v>50.23</v>
      </c>
      <c r="F31" s="37"/>
    </row>
    <row r="32" spans="1:6" x14ac:dyDescent="0.25">
      <c r="A32" s="7" t="s">
        <v>11</v>
      </c>
      <c r="B32" s="17">
        <f>19+100</f>
        <v>119</v>
      </c>
      <c r="D32" s="31" t="s">
        <v>66</v>
      </c>
      <c r="E32" s="17">
        <v>85</v>
      </c>
    </row>
    <row r="33" spans="1:7" x14ac:dyDescent="0.25">
      <c r="A33" s="7" t="s">
        <v>3</v>
      </c>
      <c r="B33" s="17">
        <v>200</v>
      </c>
      <c r="D33" s="73"/>
      <c r="E33" s="17"/>
    </row>
    <row r="34" spans="1:7" ht="15.75" thickBot="1" x14ac:dyDescent="0.3">
      <c r="A34" s="7" t="s">
        <v>26</v>
      </c>
      <c r="B34" s="17">
        <f>300-B15</f>
        <v>240.85</v>
      </c>
      <c r="D34" s="74"/>
      <c r="E34" s="75">
        <f>SUM(E30:E33)</f>
        <v>629.68999999999994</v>
      </c>
    </row>
    <row r="35" spans="1:7" x14ac:dyDescent="0.25">
      <c r="A35" s="7" t="s">
        <v>10</v>
      </c>
      <c r="B35" s="49">
        <v>25</v>
      </c>
    </row>
    <row r="36" spans="1:7" ht="15.75" thickBot="1" x14ac:dyDescent="0.3">
      <c r="A36" s="20" t="s">
        <v>9</v>
      </c>
      <c r="B36" s="53">
        <f>25-24.12</f>
        <v>0.87999999999999901</v>
      </c>
    </row>
    <row r="37" spans="1:7" ht="15.75" thickBot="1" x14ac:dyDescent="0.3">
      <c r="A37" s="9" t="s">
        <v>25</v>
      </c>
      <c r="B37" s="44">
        <f>+B29-SUM(B31:B36)</f>
        <v>9461.0999999999985</v>
      </c>
    </row>
    <row r="38" spans="1:7" x14ac:dyDescent="0.25">
      <c r="B38" s="50"/>
    </row>
    <row r="39" spans="1:7" x14ac:dyDescent="0.25">
      <c r="A39" s="18" t="s">
        <v>60</v>
      </c>
      <c r="B39" s="58">
        <v>9953.4699999999975</v>
      </c>
      <c r="D39" s="18" t="s">
        <v>60</v>
      </c>
      <c r="E39" s="19">
        <v>1899.57</v>
      </c>
    </row>
    <row r="40" spans="1:7" x14ac:dyDescent="0.25">
      <c r="A40" s="10" t="s">
        <v>61</v>
      </c>
      <c r="B40" s="52">
        <f>+B27</f>
        <v>337.80000000000007</v>
      </c>
      <c r="C40" s="50"/>
      <c r="D40" s="10" t="str">
        <f>+A40</f>
        <v xml:space="preserve">Jan-Aug 2016 Net P&amp;L </v>
      </c>
      <c r="E40" s="11">
        <f>+E25</f>
        <v>234.88999999999987</v>
      </c>
    </row>
    <row r="41" spans="1:7" x14ac:dyDescent="0.25">
      <c r="A41" s="12" t="s">
        <v>6</v>
      </c>
      <c r="B41" s="60">
        <f>+B40+B39</f>
        <v>10291.269999999997</v>
      </c>
      <c r="C41" s="50"/>
      <c r="D41" s="12" t="s">
        <v>6</v>
      </c>
      <c r="E41" s="13">
        <f>+E40+E39</f>
        <v>2134.46</v>
      </c>
      <c r="G41" s="37"/>
    </row>
    <row r="42" spans="1:7" x14ac:dyDescent="0.25">
      <c r="A42" s="10" t="s">
        <v>41</v>
      </c>
      <c r="B42" s="52">
        <v>1705.56</v>
      </c>
      <c r="C42" s="50"/>
      <c r="D42" s="51" t="s">
        <v>41</v>
      </c>
      <c r="E42" s="52">
        <v>-180</v>
      </c>
    </row>
    <row r="43" spans="1:7" x14ac:dyDescent="0.25">
      <c r="A43" s="10" t="s">
        <v>7</v>
      </c>
      <c r="B43" s="54"/>
      <c r="C43" s="50"/>
      <c r="D43" s="51" t="s">
        <v>7</v>
      </c>
      <c r="E43" s="66"/>
    </row>
    <row r="44" spans="1:7" x14ac:dyDescent="0.25">
      <c r="A44" s="14" t="s">
        <v>14</v>
      </c>
      <c r="B44" s="56">
        <f>500-500</f>
        <v>0</v>
      </c>
      <c r="C44" s="50"/>
      <c r="D44" s="55" t="s">
        <v>24</v>
      </c>
      <c r="E44" s="68">
        <v>50</v>
      </c>
    </row>
    <row r="45" spans="1:7" x14ac:dyDescent="0.25">
      <c r="A45" s="14" t="s">
        <v>12</v>
      </c>
      <c r="B45" s="57">
        <v>850</v>
      </c>
      <c r="C45" s="50"/>
      <c r="D45" s="55" t="s">
        <v>23</v>
      </c>
      <c r="E45" s="69">
        <v>50</v>
      </c>
    </row>
    <row r="46" spans="1:7" x14ac:dyDescent="0.25">
      <c r="A46" s="14" t="s">
        <v>13</v>
      </c>
      <c r="B46" s="56">
        <v>500</v>
      </c>
      <c r="C46" s="50"/>
      <c r="D46" s="55" t="s">
        <v>35</v>
      </c>
      <c r="E46" s="67">
        <f>325-325</f>
        <v>0</v>
      </c>
    </row>
    <row r="47" spans="1:7" x14ac:dyDescent="0.25">
      <c r="A47" s="14" t="s">
        <v>28</v>
      </c>
      <c r="B47" s="57">
        <f>75-75</f>
        <v>0</v>
      </c>
      <c r="C47" s="50"/>
      <c r="D47" s="55" t="s">
        <v>37</v>
      </c>
      <c r="E47" s="70">
        <f>45-45</f>
        <v>0</v>
      </c>
    </row>
    <row r="48" spans="1:7" x14ac:dyDescent="0.25">
      <c r="A48" s="14" t="s">
        <v>29</v>
      </c>
      <c r="B48" s="56">
        <f>300-300</f>
        <v>0</v>
      </c>
      <c r="C48" s="50"/>
      <c r="D48" s="55" t="s">
        <v>51</v>
      </c>
      <c r="E48" s="70"/>
    </row>
    <row r="49" spans="1:6" x14ac:dyDescent="0.25">
      <c r="A49" s="14" t="s">
        <v>50</v>
      </c>
      <c r="B49" s="56">
        <f>85-85</f>
        <v>0</v>
      </c>
      <c r="C49" s="50"/>
      <c r="D49" s="55" t="s">
        <v>40</v>
      </c>
      <c r="E49" s="70"/>
    </row>
    <row r="50" spans="1:6" x14ac:dyDescent="0.25">
      <c r="A50" s="14" t="s">
        <v>55</v>
      </c>
      <c r="B50" s="56">
        <v>600</v>
      </c>
      <c r="C50" s="50"/>
      <c r="D50" s="51" t="s">
        <v>62</v>
      </c>
      <c r="E50" s="67">
        <f>+E44+E45-E46+E47+E48-E49</f>
        <v>100</v>
      </c>
    </row>
    <row r="51" spans="1:6" x14ac:dyDescent="0.25">
      <c r="A51" s="14" t="s">
        <v>27</v>
      </c>
      <c r="B51" s="59">
        <f>325+156-481</f>
        <v>0</v>
      </c>
      <c r="C51" s="50"/>
      <c r="D51" s="61" t="s">
        <v>8</v>
      </c>
      <c r="E51" s="52">
        <f>+E42-E50</f>
        <v>-280</v>
      </c>
    </row>
    <row r="52" spans="1:6" x14ac:dyDescent="0.25">
      <c r="A52" s="14" t="s">
        <v>36</v>
      </c>
      <c r="B52" s="52">
        <f>38.44-38.44</f>
        <v>0</v>
      </c>
      <c r="C52" s="50"/>
      <c r="D52" s="62" t="str">
        <f>+A55</f>
        <v>8/31/16  Current Cash Position</v>
      </c>
      <c r="E52" s="63">
        <f>+E41+E51</f>
        <v>1854.46</v>
      </c>
    </row>
    <row r="53" spans="1:6" x14ac:dyDescent="0.25">
      <c r="A53" s="10" t="s">
        <v>62</v>
      </c>
      <c r="B53" s="52">
        <f>SUM(B44:B50)-B51-B52</f>
        <v>1950</v>
      </c>
      <c r="C53" s="50"/>
    </row>
    <row r="54" spans="1:6" x14ac:dyDescent="0.25">
      <c r="A54" s="12" t="s">
        <v>8</v>
      </c>
      <c r="B54" s="11">
        <f>+B42-B53</f>
        <v>-244.44000000000005</v>
      </c>
      <c r="C54" s="50"/>
    </row>
    <row r="55" spans="1:6" x14ac:dyDescent="0.25">
      <c r="A55" s="15" t="s">
        <v>59</v>
      </c>
      <c r="B55" s="16">
        <f>+B41+B54</f>
        <v>10046.829999999996</v>
      </c>
      <c r="C55" s="50"/>
    </row>
    <row r="56" spans="1:6" x14ac:dyDescent="0.25">
      <c r="C56" s="50"/>
    </row>
    <row r="57" spans="1:6" x14ac:dyDescent="0.25">
      <c r="A57" s="46" t="s">
        <v>39</v>
      </c>
      <c r="B57" s="47">
        <f>+B55-B52</f>
        <v>10046.829999999996</v>
      </c>
      <c r="D57" s="46" t="s">
        <v>38</v>
      </c>
      <c r="E57" s="47">
        <f>+E52</f>
        <v>1854.46</v>
      </c>
      <c r="F57" s="37"/>
    </row>
    <row r="58" spans="1:6" x14ac:dyDescent="0.25">
      <c r="A58" s="45"/>
      <c r="B58" s="38"/>
    </row>
    <row r="59" spans="1:6" x14ac:dyDescent="0.25">
      <c r="B59" s="8">
        <f>+B55+E52</f>
        <v>11901.289999999997</v>
      </c>
    </row>
    <row r="60" spans="1:6" x14ac:dyDescent="0.25">
      <c r="B60" s="48">
        <f>+B59-B29</f>
        <v>0</v>
      </c>
    </row>
    <row r="61" spans="1:6" x14ac:dyDescent="0.25">
      <c r="E61" s="36"/>
    </row>
  </sheetData>
  <dataConsolidate/>
  <pageMargins left="0" right="0" top="0.25" bottom="0.5" header="0" footer="0.3"/>
  <pageSetup scale="80" orientation="portrait" r:id="rId1"/>
  <headerFooter>
    <oddFooter xml:space="preserve">&amp;R&amp;F     &amp;A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>Business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gomezfaj</dc:creator>
  <cp:lastModifiedBy>Gomez-Farrow, Joy Rogers</cp:lastModifiedBy>
  <cp:lastPrinted>2016-09-13T19:47:25Z</cp:lastPrinted>
  <dcterms:created xsi:type="dcterms:W3CDTF">2011-02-01T22:17:08Z</dcterms:created>
  <dcterms:modified xsi:type="dcterms:W3CDTF">2016-09-13T19:49:19Z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